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78\"/>
    </mc:Choice>
  </mc:AlternateContent>
  <xr:revisionPtr revIDLastSave="0" documentId="13_ncr:1_{E5503826-AF2E-485E-8C15-12EBC8F511B9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 " sheetId="13" r:id="rId1"/>
    <sheet name="ССР" sheetId="2" r:id="rId2"/>
    <sheet name="ОСР 509-02-01" sheetId="3" r:id="rId3"/>
    <sheet name="ОСР 509-09-01" sheetId="4" r:id="rId4"/>
    <sheet name="ОСР 509-12-01" sheetId="5" r:id="rId5"/>
    <sheet name="ОСР 556-02-01" sheetId="6" r:id="rId6"/>
    <sheet name="ОСР 556-12-01" sheetId="7" r:id="rId7"/>
    <sheet name="ОСР 331-02-01" sheetId="8" r:id="rId8"/>
    <sheet name="ОСР 27-09-01" sheetId="9" r:id="rId9"/>
    <sheet name="ОСР 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42" i="13" l="1"/>
  <c r="C37" i="13"/>
  <c r="C36" i="13"/>
  <c r="C35" i="13"/>
  <c r="C29" i="13"/>
  <c r="I38" i="13"/>
  <c r="I37" i="13"/>
  <c r="I36" i="13"/>
  <c r="I35" i="13"/>
  <c r="I34" i="13"/>
  <c r="C30" i="13"/>
  <c r="C38" i="13" l="1"/>
  <c r="C40" i="13" s="1"/>
  <c r="C32" i="13"/>
  <c r="C31" i="13"/>
  <c r="C39" i="13" l="1"/>
  <c r="H77" i="2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2" i="2"/>
  <c r="G62" i="2"/>
  <c r="F62" i="2"/>
  <c r="E62" i="2"/>
  <c r="D62" i="2"/>
  <c r="H61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<sst xmlns="http://schemas.openxmlformats.org/spreadsheetml/2006/main" count="407" uniqueCount="170">
  <si>
    <t>СВОДКА ЗАТРАТ</t>
  </si>
  <si>
    <t>P_0778</t>
  </si>
  <si>
    <t>(идентификатор инвестиционного проекта)</t>
  </si>
  <si>
    <t>Реконструкция оборудования ЗТП БОР 111 10/0,4/160 кВА в части замены трансформатора 0,16 МВА (1 шт),  замена ячеек 10кВ (2 шт.), установка шкафов 0,4кВ (2шт.).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</si>
  <si>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</si>
  <si>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</si>
  <si>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</si>
  <si>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</si>
  <si>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</si>
  <si>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</si>
  <si>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</si>
  <si>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</si>
  <si>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</si>
  <si>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</si>
  <si>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</si>
  <si>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</si>
  <si>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</si>
  <si>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</si>
  <si>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</si>
  <si>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</si>
  <si>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</si>
  <si>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</si>
  <si>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</si>
  <si>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</si>
  <si>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</si>
  <si>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ОСР-509-01-01</t>
  </si>
  <si>
    <t>"Реконструкция оборудования РУ-6 кВ ТП-236" г. Тольятти Самарская область</t>
  </si>
  <si>
    <t>ОСР-556-02-01</t>
  </si>
  <si>
    <t>Ограждение КТП</t>
  </si>
  <si>
    <t>ЛС-331-01</t>
  </si>
  <si>
    <t>Электроснабжение РУ-0,4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</si>
  <si>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</si>
  <si>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</si>
  <si>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</si>
  <si>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</si>
  <si>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</si>
  <si>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</si>
  <si>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</si>
  <si>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</si>
  <si>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</si>
  <si>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</si>
  <si>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</si>
  <si>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</si>
  <si>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</si>
  <si>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</si>
  <si>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</si>
  <si>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</si>
  <si>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</si>
  <si>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</si>
  <si>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</si>
  <si>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</si>
  <si>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</si>
  <si>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</si>
  <si>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</si>
  <si>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</si>
  <si>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</si>
  <si>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</si>
  <si>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</si>
  <si>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</si>
  <si>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325/пр_25.05.2021_Пр.1 п.50_Пр.4 п.67</t>
  </si>
  <si>
    <t>ЛС-331-02</t>
  </si>
  <si>
    <t>ПНР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</si>
  <si>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</si>
  <si>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</si>
  <si>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</si>
  <si>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</si>
  <si>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</si>
  <si>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</si>
  <si>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ОСР-509-12-01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</si>
  <si>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</si>
  <si>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</si>
  <si>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</si>
  <si>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</si>
  <si>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</si>
  <si>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</si>
  <si>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</si>
  <si>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</si>
  <si>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</si>
  <si>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</si>
  <si>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</si>
  <si>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</si>
  <si>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</si>
  <si>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</si>
  <si>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Смета №1,2</t>
  </si>
  <si>
    <t>Форма № 3</t>
  </si>
  <si>
    <t>Наименование стройки</t>
  </si>
  <si>
    <t>ОБЪЕКТНЫЙ СМЕТНЫЙ РАСЧЕТ № ОСР 509-02-01</t>
  </si>
  <si>
    <t>Наименование сметы</t>
  </si>
  <si>
    <t>Реконструкция оборудования РУ-6 кВ ТП-236 г. Тольятти Самарская область</t>
  </si>
  <si>
    <t>Наименование локальных сметных расчетов (смет), затрат</t>
  </si>
  <si>
    <t>ЛС-509-01</t>
  </si>
  <si>
    <t>Электроснабжение РП</t>
  </si>
  <si>
    <t>Итого</t>
  </si>
  <si>
    <t>ОБЪЕКТНЫЙ СМЕТНЫЙ РАСЧЕТ № ОСР 509-09-01</t>
  </si>
  <si>
    <t>ЛС-509-09</t>
  </si>
  <si>
    <t>ОБЪЕКТНЫЙ СМЕТНЫЙ РАСЧЕТ № ОСР 509-12-01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</si>
  <si>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</si>
  <si>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</si>
  <si>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</si>
  <si>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</si>
  <si>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</si>
  <si>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</si>
  <si>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</si>
  <si>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331-02-01</t>
  </si>
  <si>
    <t>Реконструкция оборудования РУ-0,4 кВ ЗТП НО 1109/250 кВА г. Отрадный Самарская область</t>
  </si>
  <si>
    <t>ЛС-331-02-01</t>
  </si>
  <si>
    <t>ОБЪЕКТНЫЙ СМЕТНЫЙ РАСЧЕТ № ОСР 27-09-01</t>
  </si>
  <si>
    <t>Пусконаладочные работы</t>
  </si>
  <si>
    <t>ЛС-331-09-01</t>
  </si>
  <si>
    <t>ОБЪЕКТНЫЙ СМЕТНЫЙ РАСЧЕТ № ОСР 12-01</t>
  </si>
  <si>
    <t>Проектные и изыскательские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</si>
  <si>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</si>
  <si>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</si>
  <si>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</si>
  <si>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</si>
  <si>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</si>
  <si>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</si>
  <si>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</si>
  <si>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</si>
  <si>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509-02-01</t>
  </si>
  <si>
    <t>Строительные работы</t>
  </si>
  <si>
    <t>Монтажные работы</t>
  </si>
  <si>
    <t>Оборудование</t>
  </si>
  <si>
    <t>Прочие</t>
  </si>
  <si>
    <t>шт</t>
  </si>
  <si>
    <t>РП (СП, РТП) на 7 ячеек выключателей или ТП (РТП) с одним трансформатором</t>
  </si>
  <si>
    <t>ОСР 509-09-01</t>
  </si>
  <si>
    <t>ОСР 509-12-01</t>
  </si>
  <si>
    <t>ОСР 556-12-01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</si>
  <si>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</si>
  <si>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</si>
  <si>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</si>
  <si>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556-02-01</t>
  </si>
  <si>
    <t>ОСР 331-02-01</t>
  </si>
  <si>
    <t>"Реконструкция оборудования РУ-0,4 кВ ЗТП НО 1109/250 кВА" г. Отрадный Самарская область</t>
  </si>
  <si>
    <t>Монтаж ШПСН</t>
  </si>
  <si>
    <t>ОСР 27-09-01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</si>
  <si>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</si>
  <si>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</si>
  <si>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</si>
  <si>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</si>
  <si>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</si>
  <si>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</si>
  <si>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</si>
  <si>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</si>
  <si>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</si>
  <si>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</si>
  <si>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</si>
  <si>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</si>
  <si>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</si>
  <si>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</si>
  <si>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</si>
  <si>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РУ-0,4 кВ ЩО-70 (трансформаторная)</t>
  </si>
  <si>
    <t>РУ-0,4 кВ ЩО-70 (линейная)</t>
  </si>
  <si>
    <t>Реконструкция оборудования ЗТП БОР 111 10/0,4/160 кВА в части замены трансформатора 0,16 МВА (1 шт),  замена ячеек 10кВ (2 шт.), установка шкафов 0,4кВ (2шт.)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</si>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</sst>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left" vertical="center" wrapText="1" indent="17"/>
    </xf>
  </cellXfs>
  <cellStyles count="6">
    <cellStyle name="Normal" xfId="4" xr:uid="{9175FD4A-CF5F-402E-938F-CEE5441A316E}"/>
    <cellStyle name="Обычный" xfId="0" builtinId="0"/>
    <cellStyle name="Обычный 2" xfId="3" xr:uid="{8501EFD8-634E-4B78-9D26-9A6D539AF90F}"/>
    <cellStyle name="Обычный 2 2" xfId="5" xr:uid="{1F78D5C5-E514-452B-8E0D-AE2BF040BC9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E212B-F0B9-461C-AC3A-FED5C4F72D3F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6640625" style="50" customWidth="1"/>
    <col min="5" max="8" width="8.88671875" style="50"/>
    <col min="9" max="9" width="14.6640625" style="50" customWidth="1"/>
    <col min="10" max="16384" width="8.88671875" style="50"/>
  </cols>
  <sheetData>
    <row r="1" spans="1:3" ht="15.9" customHeight="1" x14ac:dyDescent="0.3">
      <c r="A1" s="49"/>
      <c r="B1" s="49"/>
      <c r="C1" s="49"/>
    </row>
    <row r="2" spans="1:3" ht="15.9" customHeight="1" x14ac:dyDescent="0.3">
      <c r="A2" s="51"/>
      <c r="B2" s="51"/>
      <c r="C2" s="51"/>
    </row>
    <row r="3" spans="1:3" ht="15.9" customHeight="1" x14ac:dyDescent="0.3">
      <c r="A3" s="52"/>
      <c r="B3" s="52"/>
      <c r="C3" s="52"/>
    </row>
    <row r="4" spans="1:3" ht="15.9" customHeight="1" x14ac:dyDescent="0.3">
      <c r="A4" s="51"/>
      <c r="B4" s="51"/>
      <c r="C4" s="51"/>
    </row>
    <row r="5" spans="1:3" ht="15.9" customHeight="1" x14ac:dyDescent="0.3">
      <c r="A5" s="51"/>
      <c r="B5" s="51"/>
      <c r="C5" s="51"/>
    </row>
    <row r="6" spans="1:3" ht="15.9" customHeight="1" x14ac:dyDescent="0.3">
      <c r="A6" s="51"/>
      <c r="B6" s="51"/>
      <c r="C6" s="53"/>
    </row>
    <row r="7" spans="1:3" ht="15.9" customHeight="1" x14ac:dyDescent="0.3">
      <c r="A7" s="51"/>
      <c r="B7" s="51"/>
      <c r="C7" s="51"/>
    </row>
    <row r="8" spans="1:3" ht="15.9" customHeight="1" x14ac:dyDescent="0.3">
      <c r="A8" s="52"/>
      <c r="B8" s="52"/>
      <c r="C8" s="52"/>
    </row>
    <row r="9" spans="1:3" ht="15.9" customHeight="1" x14ac:dyDescent="0.3">
      <c r="A9" s="51"/>
      <c r="B9" s="51"/>
      <c r="C9" s="51"/>
    </row>
    <row r="10" spans="1:3" ht="15.9" customHeight="1" x14ac:dyDescent="0.3">
      <c r="A10" s="51"/>
      <c r="B10" s="51"/>
      <c r="C10" s="51"/>
    </row>
    <row r="11" spans="1:3" ht="15.9" customHeight="1" x14ac:dyDescent="0.3">
      <c r="A11" s="51"/>
      <c r="B11" s="51"/>
      <c r="C11" s="51"/>
    </row>
    <row r="12" spans="1:3" ht="15.9" customHeight="1" x14ac:dyDescent="0.3">
      <c r="A12" s="89" t="s">
        <v>0</v>
      </c>
      <c r="B12" s="89"/>
      <c r="C12" s="89"/>
    </row>
    <row r="13" spans="1:3" ht="15.9" customHeight="1" x14ac:dyDescent="0.3">
      <c r="A13" s="51"/>
      <c r="B13" s="51"/>
      <c r="C13" s="51"/>
    </row>
    <row r="14" spans="1:3" ht="15.9" customHeight="1" x14ac:dyDescent="0.3">
      <c r="A14" s="51"/>
      <c r="B14" s="51"/>
      <c r="C14" s="51"/>
    </row>
    <row r="15" spans="1:3" ht="15.9" customHeight="1" x14ac:dyDescent="0.3">
      <c r="A15" s="51"/>
      <c r="B15" s="51"/>
      <c r="C15" s="51"/>
    </row>
    <row r="16" spans="1:3" ht="20.100000000000001" customHeight="1" x14ac:dyDescent="0.3">
      <c r="A16" s="90" t="s">
        <v>1</v>
      </c>
      <c r="B16" s="90"/>
      <c r="C16" s="90"/>
    </row>
    <row r="17" spans="1:9" ht="15.9" customHeight="1" x14ac:dyDescent="0.3">
      <c r="A17" s="91" t="s">
        <v>2</v>
      </c>
      <c r="B17" s="91"/>
      <c r="C17" s="91"/>
    </row>
    <row r="18" spans="1:9" ht="15.9" customHeight="1" x14ac:dyDescent="0.3">
      <c r="A18" s="51"/>
      <c r="B18" s="51"/>
      <c r="C18" s="51"/>
    </row>
    <row r="19" spans="1:9" ht="72" customHeight="1" x14ac:dyDescent="0.3">
      <c r="A19" s="92" t="s">
        <v>154</v>
      </c>
      <c r="B19" s="92"/>
      <c r="C19" s="92"/>
    </row>
    <row r="20" spans="1:9" ht="15.9" customHeight="1" x14ac:dyDescent="0.3">
      <c r="A20" s="91" t="s">
        <v>4</v>
      </c>
      <c r="B20" s="91"/>
      <c r="C20" s="91"/>
    </row>
    <row r="21" spans="1:9" ht="15.9" customHeight="1" x14ac:dyDescent="0.3">
      <c r="A21" s="51"/>
      <c r="B21" s="51"/>
      <c r="C21" s="51"/>
    </row>
    <row r="22" spans="1:9" ht="15.9" customHeight="1" x14ac:dyDescent="0.3">
      <c r="A22" s="51"/>
      <c r="B22" s="51"/>
      <c r="C22" s="51"/>
    </row>
    <row r="23" spans="1:9" ht="51" customHeight="1" x14ac:dyDescent="0.3">
      <c r="A23" s="54" t="s">
        <v>5</v>
      </c>
      <c r="B23" s="54" t="s">
        <v>6</v>
      </c>
      <c r="C23" s="54" t="s">
        <v>155</v>
      </c>
      <c r="D23" s="55"/>
      <c r="E23" s="55"/>
      <c r="F23" s="55"/>
      <c r="G23" s="56"/>
      <c r="H23" s="56"/>
      <c r="I23" s="56"/>
    </row>
    <row r="24" spans="1:9" ht="15.9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7.100000000000001" customHeight="1" x14ac:dyDescent="0.3">
      <c r="A25" s="86" t="s">
        <v>156</v>
      </c>
      <c r="B25" s="87"/>
      <c r="C25" s="88"/>
      <c r="D25" s="55"/>
      <c r="E25" s="55"/>
      <c r="F25" s="55"/>
      <c r="G25" s="56"/>
      <c r="H25" s="56"/>
      <c r="I25" s="56"/>
    </row>
    <row r="26" spans="1:9" ht="17.100000000000001" customHeight="1" x14ac:dyDescent="0.3">
      <c r="A26" s="54">
        <v>1</v>
      </c>
      <c r="B26" s="57" t="s">
        <v>157</v>
      </c>
      <c r="C26" s="58"/>
      <c r="D26" s="55"/>
      <c r="E26" s="55"/>
      <c r="F26" s="55"/>
      <c r="G26" s="56"/>
      <c r="H26" s="56" t="s">
        <v>158</v>
      </c>
      <c r="I26" s="56"/>
    </row>
    <row r="27" spans="1:9" ht="17.100000000000001" customHeight="1" x14ac:dyDescent="0.3">
      <c r="A27" s="59" t="s">
        <v>7</v>
      </c>
      <c r="B27" s="57" t="s">
        <v>159</v>
      </c>
      <c r="C27" s="60">
        <v>0</v>
      </c>
      <c r="D27" s="61"/>
      <c r="E27" s="61"/>
      <c r="F27" s="61"/>
      <c r="G27" s="62" t="s">
        <v>160</v>
      </c>
      <c r="H27" s="62" t="s">
        <v>161</v>
      </c>
      <c r="I27" s="62" t="s">
        <v>162</v>
      </c>
    </row>
    <row r="28" spans="1:9" ht="17.100000000000001" customHeight="1" x14ac:dyDescent="0.3">
      <c r="A28" s="59" t="s">
        <v>8</v>
      </c>
      <c r="B28" s="57" t="s">
        <v>163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7.100000000000001" customHeight="1" x14ac:dyDescent="0.3">
      <c r="A29" s="59" t="s">
        <v>9</v>
      </c>
      <c r="B29" s="57" t="s">
        <v>164</v>
      </c>
      <c r="C29" s="66">
        <f>ССР!G68*1.2</f>
        <v>2064.6941709053999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7.100000000000001" customHeight="1" x14ac:dyDescent="0.3">
      <c r="A30" s="54">
        <v>2</v>
      </c>
      <c r="B30" s="57" t="s">
        <v>10</v>
      </c>
      <c r="C30" s="66">
        <f>C27+C28+C29</f>
        <v>2064.6941709053999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7.100000000000001" customHeight="1" x14ac:dyDescent="0.3">
      <c r="A31" s="59" t="s">
        <v>11</v>
      </c>
      <c r="B31" s="57" t="s">
        <v>165</v>
      </c>
      <c r="C31" s="66">
        <f>C30-ROUND(C30/1.2,5)</f>
        <v>344.11569090540002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166</v>
      </c>
      <c r="C32" s="71">
        <f>C30*I36</f>
        <v>2395.0293399714169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86" t="s">
        <v>167</v>
      </c>
      <c r="B33" s="87"/>
      <c r="C33" s="88"/>
      <c r="D33" s="55"/>
      <c r="E33" s="75"/>
      <c r="F33" s="76"/>
      <c r="G33" s="63">
        <v>2024</v>
      </c>
      <c r="H33" s="64">
        <v>109.11350326220534</v>
      </c>
      <c r="I33" s="70"/>
    </row>
    <row r="34" spans="1:9" ht="15.6" x14ac:dyDescent="0.3">
      <c r="A34" s="54">
        <v>1</v>
      </c>
      <c r="B34" s="57" t="s">
        <v>157</v>
      </c>
      <c r="C34" s="58"/>
      <c r="D34" s="55"/>
      <c r="E34" s="77"/>
      <c r="F34" s="78"/>
      <c r="G34" s="63">
        <v>2025</v>
      </c>
      <c r="H34" s="64">
        <v>107.81631706396419</v>
      </c>
      <c r="I34" s="79">
        <f>(H34+100)/200</f>
        <v>1.039081585319821</v>
      </c>
    </row>
    <row r="35" spans="1:9" ht="15.6" x14ac:dyDescent="0.3">
      <c r="A35" s="59" t="s">
        <v>7</v>
      </c>
      <c r="B35" s="57" t="s">
        <v>159</v>
      </c>
      <c r="C35" s="80">
        <f>ССР!D77+ССР!E77</f>
        <v>1875.5063493799801</v>
      </c>
      <c r="D35" s="61"/>
      <c r="E35" s="77"/>
      <c r="F35" s="61"/>
      <c r="G35" s="63">
        <v>2026</v>
      </c>
      <c r="H35" s="64">
        <v>105.26289686896166</v>
      </c>
      <c r="I35" s="79">
        <f>(H35+100)/200*H34/100</f>
        <v>1.1065344785145874</v>
      </c>
    </row>
    <row r="36" spans="1:9" ht="15.6" x14ac:dyDescent="0.3">
      <c r="A36" s="59" t="s">
        <v>8</v>
      </c>
      <c r="B36" s="57" t="s">
        <v>163</v>
      </c>
      <c r="C36" s="80">
        <f>ССР!F77</f>
        <v>5599.9209749928004</v>
      </c>
      <c r="D36" s="61"/>
      <c r="E36" s="77"/>
      <c r="F36" s="61"/>
      <c r="G36" s="63">
        <v>2027</v>
      </c>
      <c r="H36" s="64">
        <v>104.42089798933949</v>
      </c>
      <c r="I36" s="79">
        <f>(H36+100)/200*H35/100*H34/100</f>
        <v>1.1599922999352297</v>
      </c>
    </row>
    <row r="37" spans="1:9" ht="15.6" x14ac:dyDescent="0.3">
      <c r="A37" s="59" t="s">
        <v>9</v>
      </c>
      <c r="B37" s="57" t="s">
        <v>164</v>
      </c>
      <c r="C37" s="80">
        <f>ССР!G77-'Сводка затрат '!C30</f>
        <v>335.5897627551999</v>
      </c>
      <c r="D37" s="61"/>
      <c r="E37" s="77"/>
      <c r="F37" s="61"/>
      <c r="G37" s="63">
        <v>2028</v>
      </c>
      <c r="H37" s="64">
        <v>104.42089798933949</v>
      </c>
      <c r="I37" s="79">
        <f>(H37+100)/200*H36/100*H35/100*H34/100</f>
        <v>1.2112743761995592</v>
      </c>
    </row>
    <row r="38" spans="1:9" ht="15.6" x14ac:dyDescent="0.3">
      <c r="A38" s="54">
        <v>2</v>
      </c>
      <c r="B38" s="57" t="s">
        <v>10</v>
      </c>
      <c r="C38" s="80">
        <f>C35+C36+C37</f>
        <v>7811.0170871279806</v>
      </c>
      <c r="D38" s="67"/>
      <c r="E38" s="72"/>
      <c r="F38" s="73"/>
      <c r="G38" s="63">
        <v>2029</v>
      </c>
      <c r="H38" s="64">
        <v>104.42089798933949</v>
      </c>
      <c r="I38" s="79">
        <f>(H38+100)/200*H37/100*H36/100*H35/100*H34/100</f>
        <v>1.26482358074235</v>
      </c>
    </row>
    <row r="39" spans="1:9" ht="15.6" x14ac:dyDescent="0.3">
      <c r="A39" s="59" t="s">
        <v>11</v>
      </c>
      <c r="B39" s="57" t="s">
        <v>165</v>
      </c>
      <c r="C39" s="66">
        <f>C38-ROUND(C38/1.2,5)</f>
        <v>1301.8361771279806</v>
      </c>
      <c r="D39" s="61"/>
      <c r="E39" s="77"/>
      <c r="F39" s="61"/>
      <c r="G39" s="55"/>
      <c r="H39" s="55"/>
      <c r="I39" s="55"/>
    </row>
    <row r="40" spans="1:9" ht="15.6" x14ac:dyDescent="0.3">
      <c r="A40" s="54">
        <v>3</v>
      </c>
      <c r="B40" s="57" t="s">
        <v>166</v>
      </c>
      <c r="C40" s="81">
        <f>C38*I37</f>
        <v>9461.2848496950428</v>
      </c>
      <c r="D40" s="61"/>
      <c r="E40" s="72"/>
      <c r="F40" s="73"/>
      <c r="G40" s="55"/>
      <c r="H40" s="55"/>
      <c r="I40" s="55"/>
    </row>
    <row r="41" spans="1:9" ht="15.6" x14ac:dyDescent="0.3">
      <c r="A41" s="54"/>
      <c r="B41" s="57"/>
      <c r="C41" s="80"/>
      <c r="D41" s="61"/>
      <c r="E41" s="82"/>
      <c r="F41" s="61"/>
      <c r="G41" s="55"/>
      <c r="H41" s="55"/>
      <c r="I41" s="55"/>
    </row>
    <row r="42" spans="1:9" ht="15.6" x14ac:dyDescent="0.3">
      <c r="A42" s="54"/>
      <c r="B42" s="57" t="s">
        <v>168</v>
      </c>
      <c r="C42" s="108">
        <f>C40+C32</f>
        <v>11856.31418966646</v>
      </c>
      <c r="D42" s="61"/>
      <c r="E42" s="72"/>
      <c r="F42" s="73"/>
      <c r="G42" s="55"/>
      <c r="H42" s="55"/>
      <c r="I42" s="83"/>
    </row>
    <row r="43" spans="1:9" ht="15.6" x14ac:dyDescent="0.3">
      <c r="A43" s="56"/>
      <c r="B43" s="56"/>
      <c r="C43" s="56"/>
      <c r="D43" s="83"/>
      <c r="E43" s="55"/>
      <c r="F43" s="78"/>
      <c r="G43" s="55"/>
      <c r="H43" s="55"/>
      <c r="I43" s="55"/>
    </row>
    <row r="44" spans="1:9" ht="15.6" x14ac:dyDescent="0.3">
      <c r="A44" s="84" t="s">
        <v>169</v>
      </c>
      <c r="B44" s="56"/>
      <c r="C44" s="56"/>
      <c r="D44" s="55"/>
      <c r="E44" s="85"/>
      <c r="F44" s="55"/>
      <c r="G44" s="55"/>
      <c r="H44" s="55"/>
      <c r="I44" s="55"/>
    </row>
  </sheetData>
  <mergeCells count="7">
    <mergeCell ref="A33:C33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110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5</v>
      </c>
      <c r="B10" s="94" t="s">
        <v>14</v>
      </c>
      <c r="C10" s="94" t="s">
        <v>89</v>
      </c>
      <c r="D10" s="95" t="s">
        <v>16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110</v>
      </c>
      <c r="D13" s="19">
        <v>0</v>
      </c>
      <c r="E13" s="19">
        <v>0</v>
      </c>
      <c r="F13" s="19">
        <v>0</v>
      </c>
      <c r="G13" s="19">
        <v>190.69</v>
      </c>
      <c r="H13" s="19">
        <v>190.69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190.69</v>
      </c>
      <c r="H14" s="19">
        <v>190.69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zoomScale="75" zoomScaleNormal="87" workbookViewId="0">
      <selection activeCell="H3" sqref="H3:H81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111</v>
      </c>
      <c r="B1" s="36" t="s">
        <v>112</v>
      </c>
      <c r="C1" s="36" t="s">
        <v>113</v>
      </c>
      <c r="D1" s="36" t="s">
        <v>114</v>
      </c>
      <c r="E1" s="36" t="s">
        <v>115</v>
      </c>
      <c r="F1" s="36" t="s">
        <v>116</v>
      </c>
      <c r="G1" s="36" t="s">
        <v>117</v>
      </c>
      <c r="H1" s="36" t="s">
        <v>118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106" t="s">
        <v>88</v>
      </c>
      <c r="B3" s="100"/>
      <c r="C3" s="44"/>
      <c r="D3" s="42">
        <v>4771.3218925834999</v>
      </c>
      <c r="E3" s="40"/>
      <c r="F3" s="40"/>
      <c r="G3" s="40"/>
      <c r="H3" s="47"/>
    </row>
    <row r="4" spans="1:8" x14ac:dyDescent="0.3">
      <c r="A4" s="101" t="s">
        <v>119</v>
      </c>
      <c r="B4" s="41" t="s">
        <v>120</v>
      </c>
      <c r="C4" s="44"/>
      <c r="D4" s="42">
        <v>702.72592771266</v>
      </c>
      <c r="E4" s="40"/>
      <c r="F4" s="40"/>
      <c r="G4" s="40"/>
      <c r="H4" s="47"/>
    </row>
    <row r="5" spans="1:8" x14ac:dyDescent="0.3">
      <c r="A5" s="101"/>
      <c r="B5" s="41" t="s">
        <v>121</v>
      </c>
      <c r="C5" s="36"/>
      <c r="D5" s="42">
        <v>379.83376732547998</v>
      </c>
      <c r="E5" s="40"/>
      <c r="F5" s="40"/>
      <c r="G5" s="40"/>
      <c r="H5" s="46"/>
    </row>
    <row r="6" spans="1:8" x14ac:dyDescent="0.3">
      <c r="A6" s="104"/>
      <c r="B6" s="41" t="s">
        <v>122</v>
      </c>
      <c r="C6" s="36"/>
      <c r="D6" s="42">
        <v>3562.7504004796001</v>
      </c>
      <c r="E6" s="40"/>
      <c r="F6" s="40"/>
      <c r="G6" s="40"/>
      <c r="H6" s="46"/>
    </row>
    <row r="7" spans="1:8" x14ac:dyDescent="0.3">
      <c r="A7" s="104"/>
      <c r="B7" s="41" t="s">
        <v>123</v>
      </c>
      <c r="C7" s="36"/>
      <c r="D7" s="42">
        <v>0</v>
      </c>
      <c r="E7" s="40"/>
      <c r="F7" s="40"/>
      <c r="G7" s="40"/>
      <c r="H7" s="46"/>
    </row>
    <row r="8" spans="1:8" x14ac:dyDescent="0.3">
      <c r="A8" s="102" t="s">
        <v>91</v>
      </c>
      <c r="B8" s="103"/>
      <c r="C8" s="101" t="s">
        <v>125</v>
      </c>
      <c r="D8" s="43">
        <v>4645.3100955176997</v>
      </c>
      <c r="E8" s="40">
        <v>2</v>
      </c>
      <c r="F8" s="40" t="s">
        <v>124</v>
      </c>
      <c r="G8" s="43">
        <v>2322.6550477588999</v>
      </c>
      <c r="H8" s="46"/>
    </row>
    <row r="9" spans="1:8" x14ac:dyDescent="0.3">
      <c r="A9" s="105">
        <v>1</v>
      </c>
      <c r="B9" s="41" t="s">
        <v>120</v>
      </c>
      <c r="C9" s="101"/>
      <c r="D9" s="43">
        <v>702.72592771266</v>
      </c>
      <c r="E9" s="40"/>
      <c r="F9" s="40"/>
      <c r="G9" s="40"/>
      <c r="H9" s="104" t="s">
        <v>26</v>
      </c>
    </row>
    <row r="10" spans="1:8" x14ac:dyDescent="0.3">
      <c r="A10" s="101"/>
      <c r="B10" s="41" t="s">
        <v>121</v>
      </c>
      <c r="C10" s="101"/>
      <c r="D10" s="43">
        <v>379.83376732547998</v>
      </c>
      <c r="E10" s="40"/>
      <c r="F10" s="40"/>
      <c r="G10" s="40"/>
      <c r="H10" s="104"/>
    </row>
    <row r="11" spans="1:8" x14ac:dyDescent="0.3">
      <c r="A11" s="101"/>
      <c r="B11" s="41" t="s">
        <v>122</v>
      </c>
      <c r="C11" s="101"/>
      <c r="D11" s="43">
        <v>3562.7504004796001</v>
      </c>
      <c r="E11" s="40"/>
      <c r="F11" s="40"/>
      <c r="G11" s="40"/>
      <c r="H11" s="104"/>
    </row>
    <row r="12" spans="1:8" x14ac:dyDescent="0.3">
      <c r="A12" s="101"/>
      <c r="B12" s="41" t="s">
        <v>123</v>
      </c>
      <c r="C12" s="101"/>
      <c r="D12" s="43">
        <v>0</v>
      </c>
      <c r="E12" s="40"/>
      <c r="F12" s="40"/>
      <c r="G12" s="40"/>
      <c r="H12" s="104"/>
    </row>
    <row r="13" spans="1:8" x14ac:dyDescent="0.3">
      <c r="A13" s="101" t="s">
        <v>126</v>
      </c>
      <c r="B13" s="41" t="s">
        <v>120</v>
      </c>
      <c r="C13" s="36"/>
      <c r="D13" s="42">
        <v>702.72592771266</v>
      </c>
      <c r="E13" s="40"/>
      <c r="F13" s="40"/>
      <c r="G13" s="40"/>
      <c r="H13" s="46"/>
    </row>
    <row r="14" spans="1:8" x14ac:dyDescent="0.3">
      <c r="A14" s="101"/>
      <c r="B14" s="41" t="s">
        <v>121</v>
      </c>
      <c r="C14" s="36"/>
      <c r="D14" s="42">
        <v>379.83376732547998</v>
      </c>
      <c r="E14" s="40"/>
      <c r="F14" s="40"/>
      <c r="G14" s="40"/>
      <c r="H14" s="46"/>
    </row>
    <row r="15" spans="1:8" x14ac:dyDescent="0.3">
      <c r="A15" s="101"/>
      <c r="B15" s="41" t="s">
        <v>122</v>
      </c>
      <c r="C15" s="36"/>
      <c r="D15" s="42">
        <v>3562.7504004796001</v>
      </c>
      <c r="E15" s="40"/>
      <c r="F15" s="40"/>
      <c r="G15" s="40"/>
      <c r="H15" s="46"/>
    </row>
    <row r="16" spans="1:8" x14ac:dyDescent="0.3">
      <c r="A16" s="101"/>
      <c r="B16" s="41" t="s">
        <v>123</v>
      </c>
      <c r="C16" s="36"/>
      <c r="D16" s="42">
        <v>126.01179706581</v>
      </c>
      <c r="E16" s="40"/>
      <c r="F16" s="40"/>
      <c r="G16" s="40"/>
      <c r="H16" s="46"/>
    </row>
    <row r="17" spans="1:8" x14ac:dyDescent="0.3">
      <c r="A17" s="102" t="s">
        <v>61</v>
      </c>
      <c r="B17" s="103"/>
      <c r="C17" s="101" t="s">
        <v>125</v>
      </c>
      <c r="D17" s="43">
        <v>126.01179706581</v>
      </c>
      <c r="E17" s="40">
        <v>2</v>
      </c>
      <c r="F17" s="40" t="s">
        <v>124</v>
      </c>
      <c r="G17" s="43">
        <v>63.005898532903998</v>
      </c>
      <c r="H17" s="46"/>
    </row>
    <row r="18" spans="1:8" x14ac:dyDescent="0.3">
      <c r="A18" s="105">
        <v>1</v>
      </c>
      <c r="B18" s="41" t="s">
        <v>120</v>
      </c>
      <c r="C18" s="101"/>
      <c r="D18" s="43">
        <v>0</v>
      </c>
      <c r="E18" s="40"/>
      <c r="F18" s="40"/>
      <c r="G18" s="40"/>
      <c r="H18" s="104" t="s">
        <v>26</v>
      </c>
    </row>
    <row r="19" spans="1:8" x14ac:dyDescent="0.3">
      <c r="A19" s="101"/>
      <c r="B19" s="41" t="s">
        <v>121</v>
      </c>
      <c r="C19" s="101"/>
      <c r="D19" s="43">
        <v>0</v>
      </c>
      <c r="E19" s="40"/>
      <c r="F19" s="40"/>
      <c r="G19" s="40"/>
      <c r="H19" s="104"/>
    </row>
    <row r="20" spans="1:8" x14ac:dyDescent="0.3">
      <c r="A20" s="101"/>
      <c r="B20" s="41" t="s">
        <v>122</v>
      </c>
      <c r="C20" s="101"/>
      <c r="D20" s="43">
        <v>0</v>
      </c>
      <c r="E20" s="40"/>
      <c r="F20" s="40"/>
      <c r="G20" s="40"/>
      <c r="H20" s="104"/>
    </row>
    <row r="21" spans="1:8" x14ac:dyDescent="0.3">
      <c r="A21" s="101"/>
      <c r="B21" s="41" t="s">
        <v>123</v>
      </c>
      <c r="C21" s="101"/>
      <c r="D21" s="43">
        <v>126.01179706581</v>
      </c>
      <c r="E21" s="40"/>
      <c r="F21" s="40"/>
      <c r="G21" s="40"/>
      <c r="H21" s="104"/>
    </row>
    <row r="22" spans="1:8" ht="24.6" x14ac:dyDescent="0.3">
      <c r="A22" s="99" t="s">
        <v>96</v>
      </c>
      <c r="B22" s="100"/>
      <c r="C22" s="36"/>
      <c r="D22" s="42">
        <v>88221.985587654999</v>
      </c>
      <c r="E22" s="40"/>
      <c r="F22" s="40"/>
      <c r="G22" s="40"/>
      <c r="H22" s="46"/>
    </row>
    <row r="23" spans="1:8" x14ac:dyDescent="0.3">
      <c r="A23" s="101" t="s">
        <v>127</v>
      </c>
      <c r="B23" s="41" t="s">
        <v>120</v>
      </c>
      <c r="C23" s="36"/>
      <c r="D23" s="42">
        <v>0</v>
      </c>
      <c r="E23" s="40"/>
      <c r="F23" s="40"/>
      <c r="G23" s="40"/>
      <c r="H23" s="46"/>
    </row>
    <row r="24" spans="1:8" x14ac:dyDescent="0.3">
      <c r="A24" s="101"/>
      <c r="B24" s="41" t="s">
        <v>121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1"/>
      <c r="B25" s="41" t="s">
        <v>122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1"/>
      <c r="B26" s="41" t="s">
        <v>123</v>
      </c>
      <c r="C26" s="36"/>
      <c r="D26" s="42">
        <v>1519.3768920026</v>
      </c>
      <c r="E26" s="40"/>
      <c r="F26" s="40"/>
      <c r="G26" s="40"/>
      <c r="H26" s="46"/>
    </row>
    <row r="27" spans="1:8" x14ac:dyDescent="0.3">
      <c r="A27" s="102" t="s">
        <v>96</v>
      </c>
      <c r="B27" s="103"/>
      <c r="C27" s="101" t="s">
        <v>125</v>
      </c>
      <c r="D27" s="43">
        <v>1519.3768920026</v>
      </c>
      <c r="E27" s="40">
        <v>2</v>
      </c>
      <c r="F27" s="40" t="s">
        <v>124</v>
      </c>
      <c r="G27" s="43">
        <v>759.68844600128</v>
      </c>
      <c r="H27" s="46"/>
    </row>
    <row r="28" spans="1:8" x14ac:dyDescent="0.3">
      <c r="A28" s="105">
        <v>1</v>
      </c>
      <c r="B28" s="41" t="s">
        <v>120</v>
      </c>
      <c r="C28" s="101"/>
      <c r="D28" s="43">
        <v>0</v>
      </c>
      <c r="E28" s="40"/>
      <c r="F28" s="40"/>
      <c r="G28" s="40"/>
      <c r="H28" s="104" t="s">
        <v>26</v>
      </c>
    </row>
    <row r="29" spans="1:8" x14ac:dyDescent="0.3">
      <c r="A29" s="101"/>
      <c r="B29" s="41" t="s">
        <v>121</v>
      </c>
      <c r="C29" s="101"/>
      <c r="D29" s="43">
        <v>0</v>
      </c>
      <c r="E29" s="40"/>
      <c r="F29" s="40"/>
      <c r="G29" s="40"/>
      <c r="H29" s="104"/>
    </row>
    <row r="30" spans="1:8" x14ac:dyDescent="0.3">
      <c r="A30" s="101"/>
      <c r="B30" s="41" t="s">
        <v>122</v>
      </c>
      <c r="C30" s="101"/>
      <c r="D30" s="43">
        <v>0</v>
      </c>
      <c r="E30" s="40"/>
      <c r="F30" s="40"/>
      <c r="G30" s="40"/>
      <c r="H30" s="104"/>
    </row>
    <row r="31" spans="1:8" x14ac:dyDescent="0.3">
      <c r="A31" s="101"/>
      <c r="B31" s="41" t="s">
        <v>123</v>
      </c>
      <c r="C31" s="101"/>
      <c r="D31" s="43">
        <v>1519.3768920026</v>
      </c>
      <c r="E31" s="40"/>
      <c r="F31" s="40"/>
      <c r="G31" s="40"/>
      <c r="H31" s="104"/>
    </row>
    <row r="32" spans="1:8" x14ac:dyDescent="0.3">
      <c r="A32" s="101" t="s">
        <v>128</v>
      </c>
      <c r="B32" s="41" t="s">
        <v>120</v>
      </c>
      <c r="C32" s="36"/>
      <c r="D32" s="42">
        <v>0</v>
      </c>
      <c r="E32" s="40"/>
      <c r="F32" s="40"/>
      <c r="G32" s="40"/>
      <c r="H32" s="46"/>
    </row>
    <row r="33" spans="1:8" x14ac:dyDescent="0.3">
      <c r="A33" s="101"/>
      <c r="B33" s="41" t="s">
        <v>121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1"/>
      <c r="B34" s="41" t="s">
        <v>122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1"/>
      <c r="B35" s="41" t="s">
        <v>123</v>
      </c>
      <c r="C35" s="36"/>
      <c r="D35" s="42">
        <v>88221.985587654999</v>
      </c>
      <c r="E35" s="40"/>
      <c r="F35" s="40"/>
      <c r="G35" s="40"/>
      <c r="H35" s="46"/>
    </row>
    <row r="36" spans="1:8" x14ac:dyDescent="0.3">
      <c r="A36" s="102" t="s">
        <v>96</v>
      </c>
      <c r="B36" s="103"/>
      <c r="C36" s="101" t="s">
        <v>131</v>
      </c>
      <c r="D36" s="43">
        <v>86702.608695652001</v>
      </c>
      <c r="E36" s="40">
        <v>1.2E-5</v>
      </c>
      <c r="F36" s="40" t="s">
        <v>129</v>
      </c>
      <c r="G36" s="43">
        <v>7225217391.3043003</v>
      </c>
      <c r="H36" s="46"/>
    </row>
    <row r="37" spans="1:8" x14ac:dyDescent="0.3">
      <c r="A37" s="105">
        <v>1</v>
      </c>
      <c r="B37" s="41" t="s">
        <v>120</v>
      </c>
      <c r="C37" s="101"/>
      <c r="D37" s="43">
        <v>0</v>
      </c>
      <c r="E37" s="40"/>
      <c r="F37" s="40"/>
      <c r="G37" s="40"/>
      <c r="H37" s="104" t="s">
        <v>130</v>
      </c>
    </row>
    <row r="38" spans="1:8" x14ac:dyDescent="0.3">
      <c r="A38" s="101"/>
      <c r="B38" s="41" t="s">
        <v>121</v>
      </c>
      <c r="C38" s="101"/>
      <c r="D38" s="43">
        <v>0</v>
      </c>
      <c r="E38" s="40"/>
      <c r="F38" s="40"/>
      <c r="G38" s="40"/>
      <c r="H38" s="104"/>
    </row>
    <row r="39" spans="1:8" x14ac:dyDescent="0.3">
      <c r="A39" s="101"/>
      <c r="B39" s="41" t="s">
        <v>122</v>
      </c>
      <c r="C39" s="101"/>
      <c r="D39" s="43">
        <v>0</v>
      </c>
      <c r="E39" s="40"/>
      <c r="F39" s="40"/>
      <c r="G39" s="40"/>
      <c r="H39" s="104"/>
    </row>
    <row r="40" spans="1:8" x14ac:dyDescent="0.3">
      <c r="A40" s="101"/>
      <c r="B40" s="41" t="s">
        <v>123</v>
      </c>
      <c r="C40" s="101"/>
      <c r="D40" s="43">
        <v>86702.608695652001</v>
      </c>
      <c r="E40" s="40"/>
      <c r="F40" s="40"/>
      <c r="G40" s="40"/>
      <c r="H40" s="104"/>
    </row>
    <row r="41" spans="1:8" ht="24.6" x14ac:dyDescent="0.3">
      <c r="A41" s="99" t="s">
        <v>99</v>
      </c>
      <c r="B41" s="100"/>
      <c r="C41" s="36"/>
      <c r="D41" s="42">
        <v>18.881449275362002</v>
      </c>
      <c r="E41" s="40"/>
      <c r="F41" s="40"/>
      <c r="G41" s="40"/>
      <c r="H41" s="46"/>
    </row>
    <row r="42" spans="1:8" x14ac:dyDescent="0.3">
      <c r="A42" s="101" t="s">
        <v>132</v>
      </c>
      <c r="B42" s="41" t="s">
        <v>120</v>
      </c>
      <c r="C42" s="36"/>
      <c r="D42" s="42">
        <v>18.881449275362002</v>
      </c>
      <c r="E42" s="40"/>
      <c r="F42" s="40"/>
      <c r="G42" s="40"/>
      <c r="H42" s="46"/>
    </row>
    <row r="43" spans="1:8" x14ac:dyDescent="0.3">
      <c r="A43" s="101"/>
      <c r="B43" s="41" t="s">
        <v>121</v>
      </c>
      <c r="C43" s="36"/>
      <c r="D43" s="42">
        <v>0</v>
      </c>
      <c r="E43" s="40"/>
      <c r="F43" s="40"/>
      <c r="G43" s="40"/>
      <c r="H43" s="46"/>
    </row>
    <row r="44" spans="1:8" x14ac:dyDescent="0.3">
      <c r="A44" s="101"/>
      <c r="B44" s="41" t="s">
        <v>122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1"/>
      <c r="B45" s="41" t="s">
        <v>123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2" t="s">
        <v>28</v>
      </c>
      <c r="B46" s="103"/>
      <c r="C46" s="101" t="s">
        <v>131</v>
      </c>
      <c r="D46" s="43">
        <v>18.881449275362002</v>
      </c>
      <c r="E46" s="40">
        <v>1.2E-5</v>
      </c>
      <c r="F46" s="40" t="s">
        <v>129</v>
      </c>
      <c r="G46" s="43">
        <v>1573454.1062802</v>
      </c>
      <c r="H46" s="46"/>
    </row>
    <row r="47" spans="1:8" x14ac:dyDescent="0.3">
      <c r="A47" s="105">
        <v>1</v>
      </c>
      <c r="B47" s="41" t="s">
        <v>120</v>
      </c>
      <c r="C47" s="101"/>
      <c r="D47" s="43">
        <v>18.881449275362002</v>
      </c>
      <c r="E47" s="40"/>
      <c r="F47" s="40"/>
      <c r="G47" s="40"/>
      <c r="H47" s="104" t="s">
        <v>130</v>
      </c>
    </row>
    <row r="48" spans="1:8" x14ac:dyDescent="0.3">
      <c r="A48" s="101"/>
      <c r="B48" s="41" t="s">
        <v>121</v>
      </c>
      <c r="C48" s="101"/>
      <c r="D48" s="43">
        <v>0</v>
      </c>
      <c r="E48" s="40"/>
      <c r="F48" s="40"/>
      <c r="G48" s="40"/>
      <c r="H48" s="104"/>
    </row>
    <row r="49" spans="1:8" x14ac:dyDescent="0.3">
      <c r="A49" s="101"/>
      <c r="B49" s="41" t="s">
        <v>122</v>
      </c>
      <c r="C49" s="101"/>
      <c r="D49" s="43">
        <v>0</v>
      </c>
      <c r="E49" s="40"/>
      <c r="F49" s="40"/>
      <c r="G49" s="40"/>
      <c r="H49" s="104"/>
    </row>
    <row r="50" spans="1:8" x14ac:dyDescent="0.3">
      <c r="A50" s="101"/>
      <c r="B50" s="41" t="s">
        <v>123</v>
      </c>
      <c r="C50" s="101"/>
      <c r="D50" s="43">
        <v>0</v>
      </c>
      <c r="E50" s="40"/>
      <c r="F50" s="40"/>
      <c r="G50" s="40"/>
      <c r="H50" s="104"/>
    </row>
    <row r="51" spans="1:8" ht="24.6" x14ac:dyDescent="0.3">
      <c r="A51" s="99" t="s">
        <v>104</v>
      </c>
      <c r="B51" s="100"/>
      <c r="C51" s="36"/>
      <c r="D51" s="42">
        <v>1314.65</v>
      </c>
      <c r="E51" s="40"/>
      <c r="F51" s="40"/>
      <c r="G51" s="40"/>
      <c r="H51" s="46"/>
    </row>
    <row r="52" spans="1:8" x14ac:dyDescent="0.3">
      <c r="A52" s="101" t="s">
        <v>133</v>
      </c>
      <c r="B52" s="41" t="s">
        <v>120</v>
      </c>
      <c r="C52" s="36"/>
      <c r="D52" s="42">
        <v>5.75</v>
      </c>
      <c r="E52" s="40"/>
      <c r="F52" s="40"/>
      <c r="G52" s="40"/>
      <c r="H52" s="46"/>
    </row>
    <row r="53" spans="1:8" x14ac:dyDescent="0.3">
      <c r="A53" s="101"/>
      <c r="B53" s="41" t="s">
        <v>121</v>
      </c>
      <c r="C53" s="36"/>
      <c r="D53" s="42">
        <v>340.97</v>
      </c>
      <c r="E53" s="40"/>
      <c r="F53" s="40"/>
      <c r="G53" s="40"/>
      <c r="H53" s="46"/>
    </row>
    <row r="54" spans="1:8" x14ac:dyDescent="0.3">
      <c r="A54" s="101"/>
      <c r="B54" s="41" t="s">
        <v>122</v>
      </c>
      <c r="C54" s="36"/>
      <c r="D54" s="42">
        <v>967.93</v>
      </c>
      <c r="E54" s="40"/>
      <c r="F54" s="40"/>
      <c r="G54" s="40"/>
      <c r="H54" s="46"/>
    </row>
    <row r="55" spans="1:8" x14ac:dyDescent="0.3">
      <c r="A55" s="101"/>
      <c r="B55" s="41" t="s">
        <v>123</v>
      </c>
      <c r="C55" s="36"/>
      <c r="D55" s="42">
        <v>0</v>
      </c>
      <c r="E55" s="40"/>
      <c r="F55" s="40"/>
      <c r="G55" s="40"/>
      <c r="H55" s="46"/>
    </row>
    <row r="56" spans="1:8" x14ac:dyDescent="0.3">
      <c r="A56" s="102" t="s">
        <v>30</v>
      </c>
      <c r="B56" s="103"/>
      <c r="C56" s="101" t="s">
        <v>135</v>
      </c>
      <c r="D56" s="43">
        <v>1314.65</v>
      </c>
      <c r="E56" s="40">
        <v>2</v>
      </c>
      <c r="F56" s="40" t="s">
        <v>124</v>
      </c>
      <c r="G56" s="43">
        <v>657.32500000000005</v>
      </c>
      <c r="H56" s="46"/>
    </row>
    <row r="57" spans="1:8" x14ac:dyDescent="0.3">
      <c r="A57" s="105">
        <v>1</v>
      </c>
      <c r="B57" s="41" t="s">
        <v>120</v>
      </c>
      <c r="C57" s="101"/>
      <c r="D57" s="43">
        <v>5.75</v>
      </c>
      <c r="E57" s="40"/>
      <c r="F57" s="40"/>
      <c r="G57" s="40"/>
      <c r="H57" s="104" t="s">
        <v>134</v>
      </c>
    </row>
    <row r="58" spans="1:8" x14ac:dyDescent="0.3">
      <c r="A58" s="101"/>
      <c r="B58" s="41" t="s">
        <v>121</v>
      </c>
      <c r="C58" s="101"/>
      <c r="D58" s="43">
        <v>340.97</v>
      </c>
      <c r="E58" s="40"/>
      <c r="F58" s="40"/>
      <c r="G58" s="40"/>
      <c r="H58" s="104"/>
    </row>
    <row r="59" spans="1:8" x14ac:dyDescent="0.3">
      <c r="A59" s="101"/>
      <c r="B59" s="41" t="s">
        <v>122</v>
      </c>
      <c r="C59" s="101"/>
      <c r="D59" s="43">
        <v>967.93</v>
      </c>
      <c r="E59" s="40"/>
      <c r="F59" s="40"/>
      <c r="G59" s="40"/>
      <c r="H59" s="104"/>
    </row>
    <row r="60" spans="1:8" x14ac:dyDescent="0.3">
      <c r="A60" s="101"/>
      <c r="B60" s="41" t="s">
        <v>123</v>
      </c>
      <c r="C60" s="101"/>
      <c r="D60" s="43">
        <v>0</v>
      </c>
      <c r="E60" s="40"/>
      <c r="F60" s="40"/>
      <c r="G60" s="40"/>
      <c r="H60" s="104"/>
    </row>
    <row r="61" spans="1:8" ht="24.6" x14ac:dyDescent="0.3">
      <c r="A61" s="99" t="s">
        <v>107</v>
      </c>
      <c r="B61" s="100"/>
      <c r="C61" s="36"/>
      <c r="D61" s="42">
        <v>43.51</v>
      </c>
      <c r="E61" s="40"/>
      <c r="F61" s="40"/>
      <c r="G61" s="40"/>
      <c r="H61" s="46"/>
    </row>
    <row r="62" spans="1:8" x14ac:dyDescent="0.3">
      <c r="A62" s="101" t="s">
        <v>136</v>
      </c>
      <c r="B62" s="41" t="s">
        <v>120</v>
      </c>
      <c r="C62" s="36"/>
      <c r="D62" s="42">
        <v>0</v>
      </c>
      <c r="E62" s="40"/>
      <c r="F62" s="40"/>
      <c r="G62" s="40"/>
      <c r="H62" s="46"/>
    </row>
    <row r="63" spans="1:8" x14ac:dyDescent="0.3">
      <c r="A63" s="101"/>
      <c r="B63" s="41" t="s">
        <v>121</v>
      </c>
      <c r="C63" s="36"/>
      <c r="D63" s="42">
        <v>0</v>
      </c>
      <c r="E63" s="40"/>
      <c r="F63" s="40"/>
      <c r="G63" s="40"/>
      <c r="H63" s="46"/>
    </row>
    <row r="64" spans="1:8" x14ac:dyDescent="0.3">
      <c r="A64" s="101"/>
      <c r="B64" s="41" t="s">
        <v>122</v>
      </c>
      <c r="C64" s="36"/>
      <c r="D64" s="42">
        <v>0</v>
      </c>
      <c r="E64" s="40"/>
      <c r="F64" s="40"/>
      <c r="G64" s="40"/>
      <c r="H64" s="46"/>
    </row>
    <row r="65" spans="1:8" x14ac:dyDescent="0.3">
      <c r="A65" s="101"/>
      <c r="B65" s="41" t="s">
        <v>123</v>
      </c>
      <c r="C65" s="36"/>
      <c r="D65" s="42">
        <v>43.51</v>
      </c>
      <c r="E65" s="40"/>
      <c r="F65" s="40"/>
      <c r="G65" s="40"/>
      <c r="H65" s="46"/>
    </row>
    <row r="66" spans="1:8" x14ac:dyDescent="0.3">
      <c r="A66" s="102" t="s">
        <v>107</v>
      </c>
      <c r="B66" s="103"/>
      <c r="C66" s="101" t="s">
        <v>135</v>
      </c>
      <c r="D66" s="43">
        <v>43.51</v>
      </c>
      <c r="E66" s="40">
        <v>2</v>
      </c>
      <c r="F66" s="40" t="s">
        <v>124</v>
      </c>
      <c r="G66" s="43">
        <v>21.754999999999999</v>
      </c>
      <c r="H66" s="46"/>
    </row>
    <row r="67" spans="1:8" x14ac:dyDescent="0.3">
      <c r="A67" s="105">
        <v>1</v>
      </c>
      <c r="B67" s="41" t="s">
        <v>120</v>
      </c>
      <c r="C67" s="101"/>
      <c r="D67" s="43">
        <v>0</v>
      </c>
      <c r="E67" s="40"/>
      <c r="F67" s="40"/>
      <c r="G67" s="40"/>
      <c r="H67" s="104" t="s">
        <v>134</v>
      </c>
    </row>
    <row r="68" spans="1:8" x14ac:dyDescent="0.3">
      <c r="A68" s="101"/>
      <c r="B68" s="41" t="s">
        <v>121</v>
      </c>
      <c r="C68" s="101"/>
      <c r="D68" s="43">
        <v>0</v>
      </c>
      <c r="E68" s="40"/>
      <c r="F68" s="40"/>
      <c r="G68" s="40"/>
      <c r="H68" s="104"/>
    </row>
    <row r="69" spans="1:8" x14ac:dyDescent="0.3">
      <c r="A69" s="101"/>
      <c r="B69" s="41" t="s">
        <v>122</v>
      </c>
      <c r="C69" s="101"/>
      <c r="D69" s="43">
        <v>0</v>
      </c>
      <c r="E69" s="40"/>
      <c r="F69" s="40"/>
      <c r="G69" s="40"/>
      <c r="H69" s="104"/>
    </row>
    <row r="70" spans="1:8" x14ac:dyDescent="0.3">
      <c r="A70" s="101"/>
      <c r="B70" s="41" t="s">
        <v>123</v>
      </c>
      <c r="C70" s="101"/>
      <c r="D70" s="43">
        <v>43.51</v>
      </c>
      <c r="E70" s="40"/>
      <c r="F70" s="40"/>
      <c r="G70" s="40"/>
      <c r="H70" s="104"/>
    </row>
    <row r="71" spans="1:8" ht="24.6" x14ac:dyDescent="0.3">
      <c r="A71" s="99" t="s">
        <v>110</v>
      </c>
      <c r="B71" s="100"/>
      <c r="C71" s="36"/>
      <c r="D71" s="42">
        <v>190.69</v>
      </c>
      <c r="E71" s="40"/>
      <c r="F71" s="40"/>
      <c r="G71" s="40"/>
      <c r="H71" s="46"/>
    </row>
    <row r="72" spans="1:8" x14ac:dyDescent="0.3">
      <c r="A72" s="101" t="s">
        <v>137</v>
      </c>
      <c r="B72" s="41" t="s">
        <v>120</v>
      </c>
      <c r="C72" s="36"/>
      <c r="D72" s="42">
        <v>0</v>
      </c>
      <c r="E72" s="40"/>
      <c r="F72" s="40"/>
      <c r="G72" s="40"/>
      <c r="H72" s="46"/>
    </row>
    <row r="73" spans="1:8" x14ac:dyDescent="0.3">
      <c r="A73" s="101"/>
      <c r="B73" s="41" t="s">
        <v>121</v>
      </c>
      <c r="C73" s="36"/>
      <c r="D73" s="42">
        <v>0</v>
      </c>
      <c r="E73" s="40"/>
      <c r="F73" s="40"/>
      <c r="G73" s="40"/>
      <c r="H73" s="46"/>
    </row>
    <row r="74" spans="1:8" x14ac:dyDescent="0.3">
      <c r="A74" s="101"/>
      <c r="B74" s="41" t="s">
        <v>122</v>
      </c>
      <c r="C74" s="36"/>
      <c r="D74" s="42">
        <v>0</v>
      </c>
      <c r="E74" s="40"/>
      <c r="F74" s="40"/>
      <c r="G74" s="40"/>
      <c r="H74" s="46"/>
    </row>
    <row r="75" spans="1:8" x14ac:dyDescent="0.3">
      <c r="A75" s="101"/>
      <c r="B75" s="41" t="s">
        <v>123</v>
      </c>
      <c r="C75" s="36"/>
      <c r="D75" s="42">
        <v>190.69</v>
      </c>
      <c r="E75" s="40"/>
      <c r="F75" s="40"/>
      <c r="G75" s="40"/>
      <c r="H75" s="46"/>
    </row>
    <row r="76" spans="1:8" x14ac:dyDescent="0.3">
      <c r="A76" s="102" t="s">
        <v>110</v>
      </c>
      <c r="B76" s="103"/>
      <c r="C76" s="101" t="s">
        <v>135</v>
      </c>
      <c r="D76" s="43">
        <v>190.69</v>
      </c>
      <c r="E76" s="40">
        <v>2</v>
      </c>
      <c r="F76" s="40" t="s">
        <v>124</v>
      </c>
      <c r="G76" s="43">
        <v>95.344999999999999</v>
      </c>
      <c r="H76" s="46"/>
    </row>
    <row r="77" spans="1:8" x14ac:dyDescent="0.3">
      <c r="A77" s="105">
        <v>1</v>
      </c>
      <c r="B77" s="41" t="s">
        <v>120</v>
      </c>
      <c r="C77" s="101"/>
      <c r="D77" s="43">
        <v>0</v>
      </c>
      <c r="E77" s="40"/>
      <c r="F77" s="40"/>
      <c r="G77" s="40"/>
      <c r="H77" s="104" t="s">
        <v>134</v>
      </c>
    </row>
    <row r="78" spans="1:8" x14ac:dyDescent="0.3">
      <c r="A78" s="101"/>
      <c r="B78" s="41" t="s">
        <v>121</v>
      </c>
      <c r="C78" s="101"/>
      <c r="D78" s="43">
        <v>0</v>
      </c>
      <c r="E78" s="40"/>
      <c r="F78" s="40"/>
      <c r="G78" s="40"/>
      <c r="H78" s="104"/>
    </row>
    <row r="79" spans="1:8" x14ac:dyDescent="0.3">
      <c r="A79" s="101"/>
      <c r="B79" s="41" t="s">
        <v>122</v>
      </c>
      <c r="C79" s="101"/>
      <c r="D79" s="43">
        <v>0</v>
      </c>
      <c r="E79" s="40"/>
      <c r="F79" s="40"/>
      <c r="G79" s="40"/>
      <c r="H79" s="104"/>
    </row>
    <row r="80" spans="1:8" x14ac:dyDescent="0.3">
      <c r="A80" s="101"/>
      <c r="B80" s="41" t="s">
        <v>123</v>
      </c>
      <c r="C80" s="101"/>
      <c r="D80" s="43">
        <v>190.69</v>
      </c>
      <c r="E80" s="40"/>
      <c r="F80" s="40"/>
      <c r="G80" s="40"/>
      <c r="H80" s="104"/>
    </row>
    <row r="81" spans="1:8" x14ac:dyDescent="0.3">
      <c r="A81" s="45"/>
      <c r="C81" s="45"/>
      <c r="D81" s="39"/>
      <c r="E81" s="39"/>
      <c r="F81" s="39"/>
      <c r="G81" s="39"/>
      <c r="H81" s="48"/>
    </row>
    <row r="83" spans="1:8" x14ac:dyDescent="0.3">
      <c r="A83" s="98" t="s">
        <v>138</v>
      </c>
      <c r="B83" s="98"/>
      <c r="C83" s="98"/>
      <c r="D83" s="98"/>
      <c r="E83" s="98"/>
      <c r="F83" s="98"/>
      <c r="G83" s="98"/>
      <c r="H83" s="98"/>
    </row>
    <row r="84" spans="1:8" x14ac:dyDescent="0.3">
      <c r="A84" s="98" t="s">
        <v>139</v>
      </c>
      <c r="B84" s="98"/>
      <c r="C84" s="98"/>
      <c r="D84" s="98"/>
      <c r="E84" s="98"/>
      <c r="F84" s="98"/>
      <c r="G84" s="98"/>
      <c r="H84" s="98"/>
    </row>
  </sheetData>
  <mergeCells count="48">
    <mergeCell ref="A3:B3"/>
    <mergeCell ref="A4:A7"/>
    <mergeCell ref="A8:B8"/>
    <mergeCell ref="H9:H12"/>
    <mergeCell ref="C8:C12"/>
    <mergeCell ref="A9:A12"/>
    <mergeCell ref="A13:A16"/>
    <mergeCell ref="A17:B17"/>
    <mergeCell ref="H18:H21"/>
    <mergeCell ref="C17:C21"/>
    <mergeCell ref="A18:A21"/>
    <mergeCell ref="A22:B22"/>
    <mergeCell ref="A23:A26"/>
    <mergeCell ref="A27:B27"/>
    <mergeCell ref="H28:H31"/>
    <mergeCell ref="C27:C31"/>
    <mergeCell ref="A28:A31"/>
    <mergeCell ref="A32:A35"/>
    <mergeCell ref="A36:B36"/>
    <mergeCell ref="H37:H40"/>
    <mergeCell ref="C36:C40"/>
    <mergeCell ref="A37:A40"/>
    <mergeCell ref="A41:B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7" t="s">
        <v>140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3">
      <c r="A3" s="6" t="s">
        <v>141</v>
      </c>
      <c r="B3" s="6" t="s">
        <v>142</v>
      </c>
      <c r="C3" s="6" t="s">
        <v>143</v>
      </c>
      <c r="D3" s="6" t="s">
        <v>144</v>
      </c>
      <c r="E3" s="6" t="s">
        <v>145</v>
      </c>
      <c r="F3" s="6" t="s">
        <v>146</v>
      </c>
      <c r="G3" s="6" t="s">
        <v>147</v>
      </c>
      <c r="H3" s="6" t="s">
        <v>148</v>
      </c>
    </row>
    <row r="4" spans="1:8" ht="39" customHeight="1" x14ac:dyDescent="0.3">
      <c r="A4" s="25" t="s">
        <v>149</v>
      </c>
      <c r="B4" s="26" t="s">
        <v>124</v>
      </c>
      <c r="C4" s="27">
        <v>4</v>
      </c>
      <c r="D4" s="27">
        <v>309.13724920471998</v>
      </c>
      <c r="E4" s="26">
        <v>6</v>
      </c>
      <c r="F4" s="26"/>
      <c r="G4" s="27">
        <v>1236.5489968188999</v>
      </c>
      <c r="H4" s="28"/>
    </row>
    <row r="5" spans="1:8" ht="39" customHeight="1" x14ac:dyDescent="0.3">
      <c r="A5" s="25" t="s">
        <v>150</v>
      </c>
      <c r="B5" s="26" t="s">
        <v>124</v>
      </c>
      <c r="C5" s="27">
        <v>8</v>
      </c>
      <c r="D5" s="27">
        <v>290.77405147249999</v>
      </c>
      <c r="E5" s="26">
        <v>6</v>
      </c>
      <c r="F5" s="26"/>
      <c r="G5" s="27">
        <v>2326.1924117799999</v>
      </c>
      <c r="H5" s="28"/>
    </row>
    <row r="6" spans="1:8" ht="39" customHeight="1" x14ac:dyDescent="0.3">
      <c r="A6" s="25" t="s">
        <v>151</v>
      </c>
      <c r="B6" s="26" t="s">
        <v>124</v>
      </c>
      <c r="C6" s="27">
        <v>2</v>
      </c>
      <c r="D6" s="27">
        <v>241.87636138581999</v>
      </c>
      <c r="E6" s="26">
        <v>6</v>
      </c>
      <c r="F6" s="26"/>
      <c r="G6" s="27">
        <v>483.75272277163998</v>
      </c>
      <c r="H6" s="28"/>
    </row>
    <row r="7" spans="1:8" ht="39" customHeight="1" x14ac:dyDescent="0.3">
      <c r="A7" s="25" t="s">
        <v>152</v>
      </c>
      <c r="B7" s="26" t="s">
        <v>124</v>
      </c>
      <c r="C7" s="27">
        <v>1</v>
      </c>
      <c r="D7" s="27">
        <v>470.14575000000002</v>
      </c>
      <c r="E7" s="26">
        <v>0.4</v>
      </c>
      <c r="F7" s="26"/>
      <c r="G7" s="27">
        <v>470.14575000000002</v>
      </c>
      <c r="H7" s="28"/>
    </row>
    <row r="8" spans="1:8" ht="39" customHeight="1" x14ac:dyDescent="0.3">
      <c r="A8" s="25" t="s">
        <v>153</v>
      </c>
      <c r="B8" s="26" t="s">
        <v>124</v>
      </c>
      <c r="C8" s="27">
        <v>1</v>
      </c>
      <c r="D8" s="27">
        <v>491.08711</v>
      </c>
      <c r="E8" s="26">
        <v>0.4</v>
      </c>
      <c r="F8" s="26"/>
      <c r="G8" s="27">
        <v>491.08711</v>
      </c>
      <c r="H8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C73" zoomScale="90" zoomScaleNormal="90" workbookViewId="0"/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12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3" t="s">
        <v>3</v>
      </c>
      <c r="B13" s="93"/>
      <c r="C13" s="93"/>
      <c r="D13" s="93"/>
      <c r="E13" s="93"/>
      <c r="F13" s="93"/>
      <c r="G13" s="93"/>
      <c r="H13" s="93"/>
    </row>
    <row r="14" spans="1:8" x14ac:dyDescent="0.3">
      <c r="A14" s="14"/>
      <c r="B14" s="14"/>
      <c r="C14" s="2" t="s">
        <v>4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4" t="s">
        <v>5</v>
      </c>
      <c r="B18" s="94" t="s">
        <v>14</v>
      </c>
      <c r="C18" s="94" t="s">
        <v>15</v>
      </c>
      <c r="D18" s="95" t="s">
        <v>16</v>
      </c>
      <c r="E18" s="96"/>
      <c r="F18" s="96"/>
      <c r="G18" s="96"/>
      <c r="H18" s="97"/>
    </row>
    <row r="19" spans="1:8" ht="85.05" customHeight="1" x14ac:dyDescent="0.3">
      <c r="A19" s="94"/>
      <c r="B19" s="94"/>
      <c r="C19" s="94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25</v>
      </c>
      <c r="C25" s="32" t="s">
        <v>26</v>
      </c>
      <c r="D25" s="20">
        <v>702.72592771266</v>
      </c>
      <c r="E25" s="20">
        <v>379.83376732547998</v>
      </c>
      <c r="F25" s="20">
        <v>3562.7504004796001</v>
      </c>
      <c r="G25" s="20">
        <v>0</v>
      </c>
      <c r="H25" s="20">
        <v>4645.3100955176997</v>
      </c>
    </row>
    <row r="26" spans="1:8" x14ac:dyDescent="0.3">
      <c r="A26" s="6">
        <v>2</v>
      </c>
      <c r="B26" s="6" t="s">
        <v>27</v>
      </c>
      <c r="C26" s="32" t="s">
        <v>28</v>
      </c>
      <c r="D26" s="20">
        <v>20.602210771025</v>
      </c>
      <c r="E26" s="20">
        <v>0</v>
      </c>
      <c r="F26" s="20">
        <v>0</v>
      </c>
      <c r="G26" s="20">
        <v>0</v>
      </c>
      <c r="H26" s="20">
        <v>20.602210771025</v>
      </c>
    </row>
    <row r="27" spans="1:8" x14ac:dyDescent="0.3">
      <c r="A27" s="6">
        <v>3</v>
      </c>
      <c r="B27" s="6" t="s">
        <v>29</v>
      </c>
      <c r="C27" s="32" t="s">
        <v>30</v>
      </c>
      <c r="D27" s="20">
        <v>5.75</v>
      </c>
      <c r="E27" s="20">
        <v>340.97</v>
      </c>
      <c r="F27" s="20">
        <v>967.93</v>
      </c>
      <c r="G27" s="20">
        <v>0</v>
      </c>
      <c r="H27" s="20">
        <v>1314.65</v>
      </c>
    </row>
    <row r="28" spans="1:8" ht="16.95" customHeight="1" x14ac:dyDescent="0.3">
      <c r="A28" s="6"/>
      <c r="B28" s="9"/>
      <c r="C28" s="9" t="s">
        <v>31</v>
      </c>
      <c r="D28" s="20">
        <v>729.07813848368005</v>
      </c>
      <c r="E28" s="20">
        <v>720.80376732547995</v>
      </c>
      <c r="F28" s="20">
        <v>4530.6804004796004</v>
      </c>
      <c r="G28" s="20">
        <v>0</v>
      </c>
      <c r="H28" s="20">
        <v>5980.5623062887998</v>
      </c>
    </row>
    <row r="29" spans="1:8" ht="16.95" customHeight="1" x14ac:dyDescent="0.3">
      <c r="A29" s="6"/>
      <c r="B29" s="9"/>
      <c r="C29" s="10" t="s">
        <v>32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33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34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35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36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37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049999999999997" customHeight="1" x14ac:dyDescent="0.3">
      <c r="A38" s="6"/>
      <c r="B38" s="9"/>
      <c r="C38" s="10" t="s">
        <v>38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39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40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41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42</v>
      </c>
      <c r="D44" s="20">
        <v>729.07813848368005</v>
      </c>
      <c r="E44" s="20">
        <v>720.80376732547995</v>
      </c>
      <c r="F44" s="20">
        <v>4530.6804004796004</v>
      </c>
      <c r="G44" s="20">
        <v>0</v>
      </c>
      <c r="H44" s="20">
        <v>5980.5623062887998</v>
      </c>
    </row>
    <row r="45" spans="1:8" ht="16.95" customHeight="1" x14ac:dyDescent="0.3">
      <c r="A45" s="6"/>
      <c r="B45" s="9"/>
      <c r="C45" s="10" t="s">
        <v>43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44</v>
      </c>
      <c r="C46" s="32" t="s">
        <v>45</v>
      </c>
      <c r="D46" s="20">
        <v>14.172427419221</v>
      </c>
      <c r="E46" s="20">
        <v>14.410820168418001</v>
      </c>
      <c r="F46" s="20">
        <v>0</v>
      </c>
      <c r="G46" s="20">
        <v>0</v>
      </c>
      <c r="H46" s="20">
        <v>28.583247587639001</v>
      </c>
    </row>
    <row r="47" spans="1:8" ht="31.2" x14ac:dyDescent="0.3">
      <c r="A47" s="6">
        <v>5</v>
      </c>
      <c r="B47" s="6" t="s">
        <v>46</v>
      </c>
      <c r="C47" s="32" t="s">
        <v>47</v>
      </c>
      <c r="D47" s="20">
        <v>0.41204421542049002</v>
      </c>
      <c r="E47" s="20">
        <v>0</v>
      </c>
      <c r="F47" s="20">
        <v>0</v>
      </c>
      <c r="G47" s="20">
        <v>0</v>
      </c>
      <c r="H47" s="20">
        <v>0.41204421542049002</v>
      </c>
    </row>
    <row r="48" spans="1:8" ht="16.95" customHeight="1" x14ac:dyDescent="0.3">
      <c r="A48" s="6"/>
      <c r="B48" s="9"/>
      <c r="C48" s="9" t="s">
        <v>48</v>
      </c>
      <c r="D48" s="20">
        <v>14.584471634641</v>
      </c>
      <c r="E48" s="20">
        <v>14.410820168418001</v>
      </c>
      <c r="F48" s="20">
        <v>0</v>
      </c>
      <c r="G48" s="20">
        <v>0</v>
      </c>
      <c r="H48" s="20">
        <v>28.995291803059001</v>
      </c>
    </row>
    <row r="49" spans="1:8" ht="16.95" customHeight="1" x14ac:dyDescent="0.3">
      <c r="A49" s="6"/>
      <c r="B49" s="9"/>
      <c r="C49" s="9" t="s">
        <v>49</v>
      </c>
      <c r="D49" s="20">
        <v>743.66261011833001</v>
      </c>
      <c r="E49" s="20">
        <v>735.21458749390001</v>
      </c>
      <c r="F49" s="20">
        <v>4530.6804004796004</v>
      </c>
      <c r="G49" s="20">
        <v>0</v>
      </c>
      <c r="H49" s="20">
        <v>6009.5575980918002</v>
      </c>
    </row>
    <row r="50" spans="1:8" ht="16.95" customHeight="1" x14ac:dyDescent="0.3">
      <c r="A50" s="6"/>
      <c r="B50" s="9"/>
      <c r="C50" s="9" t="s">
        <v>50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51</v>
      </c>
      <c r="C51" s="7" t="s">
        <v>52</v>
      </c>
      <c r="D51" s="20">
        <v>0</v>
      </c>
      <c r="E51" s="20">
        <v>0</v>
      </c>
      <c r="F51" s="20">
        <v>0</v>
      </c>
      <c r="G51" s="20">
        <v>126.01179706581</v>
      </c>
      <c r="H51" s="20">
        <v>126.01179706581</v>
      </c>
    </row>
    <row r="52" spans="1:8" ht="31.2" x14ac:dyDescent="0.3">
      <c r="A52" s="6">
        <v>7</v>
      </c>
      <c r="B52" s="6" t="s">
        <v>53</v>
      </c>
      <c r="C52" s="7" t="s">
        <v>54</v>
      </c>
      <c r="D52" s="20">
        <v>18.865658541967999</v>
      </c>
      <c r="E52" s="20">
        <v>19.201093557890999</v>
      </c>
      <c r="F52" s="20">
        <v>0</v>
      </c>
      <c r="G52" s="20">
        <v>0</v>
      </c>
      <c r="H52" s="20">
        <v>38.066752099859002</v>
      </c>
    </row>
    <row r="53" spans="1:8" x14ac:dyDescent="0.3">
      <c r="A53" s="6">
        <v>8</v>
      </c>
      <c r="B53" s="6" t="s">
        <v>55</v>
      </c>
      <c r="C53" s="7" t="s">
        <v>56</v>
      </c>
      <c r="D53" s="20">
        <v>0</v>
      </c>
      <c r="E53" s="20">
        <v>0</v>
      </c>
      <c r="F53" s="20">
        <v>0</v>
      </c>
      <c r="G53" s="20">
        <v>25.047757316841999</v>
      </c>
      <c r="H53" s="20">
        <v>25.047757316841999</v>
      </c>
    </row>
    <row r="54" spans="1:8" x14ac:dyDescent="0.3">
      <c r="A54" s="6">
        <v>9</v>
      </c>
      <c r="B54" s="6"/>
      <c r="C54" s="7" t="s">
        <v>57</v>
      </c>
      <c r="D54" s="20">
        <v>0</v>
      </c>
      <c r="E54" s="20">
        <v>0</v>
      </c>
      <c r="F54" s="20">
        <v>0</v>
      </c>
      <c r="G54" s="20">
        <v>12.337696692470001</v>
      </c>
      <c r="H54" s="20">
        <v>12.337696692470001</v>
      </c>
    </row>
    <row r="55" spans="1:8" x14ac:dyDescent="0.3">
      <c r="A55" s="6">
        <v>10</v>
      </c>
      <c r="B55" s="6"/>
      <c r="C55" s="7" t="s">
        <v>58</v>
      </c>
      <c r="D55" s="20">
        <v>0</v>
      </c>
      <c r="E55" s="20">
        <v>0</v>
      </c>
      <c r="F55" s="20">
        <v>0</v>
      </c>
      <c r="G55" s="20">
        <v>14.491565776071001</v>
      </c>
      <c r="H55" s="20">
        <v>14.491565776071001</v>
      </c>
    </row>
    <row r="56" spans="1:8" ht="31.2" x14ac:dyDescent="0.3">
      <c r="A56" s="6">
        <v>11</v>
      </c>
      <c r="B56" s="6" t="s">
        <v>59</v>
      </c>
      <c r="C56" s="7" t="s">
        <v>54</v>
      </c>
      <c r="D56" s="20">
        <v>0.45600933320586001</v>
      </c>
      <c r="E56" s="20">
        <v>0</v>
      </c>
      <c r="F56" s="20">
        <v>0</v>
      </c>
      <c r="G56" s="20">
        <v>0</v>
      </c>
      <c r="H56" s="20">
        <v>0.45600933320586001</v>
      </c>
    </row>
    <row r="57" spans="1:8" x14ac:dyDescent="0.3">
      <c r="A57" s="6">
        <v>12</v>
      </c>
      <c r="B57" s="6" t="s">
        <v>60</v>
      </c>
      <c r="C57" s="7" t="s">
        <v>61</v>
      </c>
      <c r="D57" s="20">
        <v>0</v>
      </c>
      <c r="E57" s="20">
        <v>0</v>
      </c>
      <c r="F57" s="20">
        <v>0</v>
      </c>
      <c r="G57" s="20">
        <v>43.51</v>
      </c>
      <c r="H57" s="20">
        <v>43.51</v>
      </c>
    </row>
    <row r="58" spans="1:8" ht="16.95" customHeight="1" x14ac:dyDescent="0.3">
      <c r="A58" s="6"/>
      <c r="B58" s="9"/>
      <c r="C58" s="9" t="s">
        <v>62</v>
      </c>
      <c r="D58" s="20">
        <v>19.321667875174001</v>
      </c>
      <c r="E58" s="20">
        <v>19.201093557890999</v>
      </c>
      <c r="F58" s="20">
        <v>0</v>
      </c>
      <c r="G58" s="20">
        <v>221.39881685118999</v>
      </c>
      <c r="H58" s="20">
        <v>259.92157828426002</v>
      </c>
    </row>
    <row r="59" spans="1:8" ht="16.95" customHeight="1" x14ac:dyDescent="0.3">
      <c r="A59" s="6"/>
      <c r="B59" s="9"/>
      <c r="C59" s="9" t="s">
        <v>63</v>
      </c>
      <c r="D59" s="20">
        <v>762.98427799349997</v>
      </c>
      <c r="E59" s="20">
        <v>754.41568105178999</v>
      </c>
      <c r="F59" s="20">
        <v>4530.6804004796004</v>
      </c>
      <c r="G59" s="20">
        <v>221.39881685118999</v>
      </c>
      <c r="H59" s="20">
        <v>6269.4791763761004</v>
      </c>
    </row>
    <row r="60" spans="1:8" ht="16.95" customHeight="1" x14ac:dyDescent="0.3">
      <c r="A60" s="6"/>
      <c r="B60" s="9"/>
      <c r="C60" s="9" t="s">
        <v>64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65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66</v>
      </c>
      <c r="D63" s="20">
        <v>762.98427799349997</v>
      </c>
      <c r="E63" s="20">
        <v>754.41568105178999</v>
      </c>
      <c r="F63" s="20">
        <v>4530.6804004796004</v>
      </c>
      <c r="G63" s="20">
        <v>221.39881685118999</v>
      </c>
      <c r="H63" s="20">
        <v>6269.4791763761004</v>
      </c>
    </row>
    <row r="64" spans="1:8" ht="153" customHeight="1" x14ac:dyDescent="0.3">
      <c r="A64" s="6"/>
      <c r="B64" s="9"/>
      <c r="C64" s="9" t="s">
        <v>67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68</v>
      </c>
      <c r="C65" s="7" t="s">
        <v>69</v>
      </c>
      <c r="D65" s="20">
        <v>0</v>
      </c>
      <c r="E65" s="20">
        <v>0</v>
      </c>
      <c r="F65" s="20">
        <v>0</v>
      </c>
      <c r="G65" s="20">
        <v>1519.3768920026</v>
      </c>
      <c r="H65" s="20">
        <v>1519.3768920026</v>
      </c>
    </row>
    <row r="66" spans="1:8" x14ac:dyDescent="0.3">
      <c r="A66" s="6">
        <v>14</v>
      </c>
      <c r="B66" s="6" t="s">
        <v>82</v>
      </c>
      <c r="C66" s="7" t="s">
        <v>69</v>
      </c>
      <c r="D66" s="20">
        <v>0</v>
      </c>
      <c r="E66" s="20">
        <v>0</v>
      </c>
      <c r="F66" s="20">
        <v>0</v>
      </c>
      <c r="G66" s="20">
        <v>10.511583751950001</v>
      </c>
      <c r="H66" s="20">
        <v>10.511583751950001</v>
      </c>
    </row>
    <row r="67" spans="1:8" x14ac:dyDescent="0.3">
      <c r="A67" s="6">
        <v>15</v>
      </c>
      <c r="B67" s="6" t="s">
        <v>83</v>
      </c>
      <c r="C67" s="7" t="s">
        <v>69</v>
      </c>
      <c r="D67" s="20">
        <v>0</v>
      </c>
      <c r="E67" s="20">
        <v>0</v>
      </c>
      <c r="F67" s="20">
        <v>0</v>
      </c>
      <c r="G67" s="20">
        <v>190.69</v>
      </c>
      <c r="H67" s="20">
        <v>190.69</v>
      </c>
    </row>
    <row r="68" spans="1:8" ht="16.95" customHeight="1" x14ac:dyDescent="0.3">
      <c r="A68" s="6"/>
      <c r="B68" s="9"/>
      <c r="C68" s="9" t="s">
        <v>81</v>
      </c>
      <c r="D68" s="20">
        <v>0</v>
      </c>
      <c r="E68" s="20">
        <v>0</v>
      </c>
      <c r="F68" s="20">
        <v>0</v>
      </c>
      <c r="G68" s="20">
        <v>1720.5784757545</v>
      </c>
      <c r="H68" s="20">
        <v>1720.5784757545</v>
      </c>
    </row>
    <row r="69" spans="1:8" ht="16.95" customHeight="1" x14ac:dyDescent="0.3">
      <c r="A69" s="6"/>
      <c r="B69" s="9"/>
      <c r="C69" s="9" t="s">
        <v>80</v>
      </c>
      <c r="D69" s="20">
        <v>762.98427799349997</v>
      </c>
      <c r="E69" s="20">
        <v>754.41568105178999</v>
      </c>
      <c r="F69" s="20">
        <v>4530.6804004796004</v>
      </c>
      <c r="G69" s="20">
        <v>1941.9772926057001</v>
      </c>
      <c r="H69" s="20">
        <v>7990.0576521306002</v>
      </c>
    </row>
    <row r="70" spans="1:8" ht="16.95" customHeight="1" x14ac:dyDescent="0.3">
      <c r="A70" s="6"/>
      <c r="B70" s="9"/>
      <c r="C70" s="9" t="s">
        <v>79</v>
      </c>
      <c r="D70" s="20"/>
      <c r="E70" s="20"/>
      <c r="F70" s="20"/>
      <c r="G70" s="20"/>
      <c r="H70" s="20"/>
    </row>
    <row r="71" spans="1:8" ht="34.049999999999997" customHeight="1" x14ac:dyDescent="0.3">
      <c r="A71" s="6">
        <v>16</v>
      </c>
      <c r="B71" s="6" t="s">
        <v>78</v>
      </c>
      <c r="C71" s="7" t="s">
        <v>77</v>
      </c>
      <c r="D71" s="20">
        <f>D69 * 3%</f>
        <v>22.889528339805</v>
      </c>
      <c r="E71" s="20">
        <f>E69 * 3%</f>
        <v>22.632470431554001</v>
      </c>
      <c r="F71" s="20">
        <f>F69 * 3%</f>
        <v>135.92041201439</v>
      </c>
      <c r="G71" s="20">
        <f>G69 * 3%</f>
        <v>58.259318778171</v>
      </c>
      <c r="H71" s="20">
        <f>SUM(D71:G71)</f>
        <v>239.70172956392</v>
      </c>
    </row>
    <row r="72" spans="1:8" ht="16.95" customHeight="1" x14ac:dyDescent="0.3">
      <c r="A72" s="6"/>
      <c r="B72" s="9"/>
      <c r="C72" s="9" t="s">
        <v>76</v>
      </c>
      <c r="D72" s="20">
        <f>D71</f>
        <v>22.889528339805</v>
      </c>
      <c r="E72" s="20">
        <f>E71</f>
        <v>22.632470431554001</v>
      </c>
      <c r="F72" s="20">
        <f>F71</f>
        <v>135.92041201439</v>
      </c>
      <c r="G72" s="20">
        <f>G71</f>
        <v>58.259318778171</v>
      </c>
      <c r="H72" s="20">
        <f>SUM(D72:G72)</f>
        <v>239.70172956392</v>
      </c>
    </row>
    <row r="73" spans="1:8" ht="16.95" customHeight="1" x14ac:dyDescent="0.3">
      <c r="A73" s="6"/>
      <c r="B73" s="9"/>
      <c r="C73" s="9" t="s">
        <v>75</v>
      </c>
      <c r="D73" s="20">
        <f>D72 + D69</f>
        <v>785.87380633329997</v>
      </c>
      <c r="E73" s="20">
        <f>E72 + E69</f>
        <v>777.04815148334001</v>
      </c>
      <c r="F73" s="20">
        <f>F72 + F69</f>
        <v>4666.6008124939999</v>
      </c>
      <c r="G73" s="20">
        <f>G72 + G69</f>
        <v>2000.2366113839</v>
      </c>
      <c r="H73" s="20">
        <f>SUM(D73:G73)</f>
        <v>8229.7593816944991</v>
      </c>
    </row>
    <row r="74" spans="1:8" ht="16.95" customHeight="1" x14ac:dyDescent="0.3">
      <c r="A74" s="6"/>
      <c r="B74" s="9"/>
      <c r="C74" s="9" t="s">
        <v>74</v>
      </c>
      <c r="D74" s="20"/>
      <c r="E74" s="20"/>
      <c r="F74" s="20"/>
      <c r="G74" s="20"/>
      <c r="H74" s="20"/>
    </row>
    <row r="75" spans="1:8" ht="16.95" customHeight="1" x14ac:dyDescent="0.3">
      <c r="A75" s="6">
        <v>17</v>
      </c>
      <c r="B75" s="6" t="s">
        <v>73</v>
      </c>
      <c r="C75" s="7" t="s">
        <v>72</v>
      </c>
      <c r="D75" s="20">
        <f>D73 * 20%</f>
        <v>157.17476126666</v>
      </c>
      <c r="E75" s="20">
        <f>E73 * 20%</f>
        <v>155.40963029667</v>
      </c>
      <c r="F75" s="20">
        <f>F73 * 20%</f>
        <v>933.32016249879996</v>
      </c>
      <c r="G75" s="20">
        <f>G73 * 20%</f>
        <v>400.04732227676999</v>
      </c>
      <c r="H75" s="20">
        <f>SUM(D75:G75)</f>
        <v>1645.9518763389001</v>
      </c>
    </row>
    <row r="76" spans="1:8" ht="16.95" customHeight="1" x14ac:dyDescent="0.3">
      <c r="A76" s="6"/>
      <c r="B76" s="9"/>
      <c r="C76" s="9" t="s">
        <v>71</v>
      </c>
      <c r="D76" s="20">
        <f>D75</f>
        <v>157.17476126666</v>
      </c>
      <c r="E76" s="20">
        <f>E75</f>
        <v>155.40963029667</v>
      </c>
      <c r="F76" s="20">
        <f>F75</f>
        <v>933.32016249879996</v>
      </c>
      <c r="G76" s="20">
        <f>G75</f>
        <v>400.04732227676999</v>
      </c>
      <c r="H76" s="20">
        <f>SUM(D76:G76)</f>
        <v>1645.9518763389001</v>
      </c>
    </row>
    <row r="77" spans="1:8" ht="16.95" customHeight="1" x14ac:dyDescent="0.3">
      <c r="A77" s="6"/>
      <c r="B77" s="9"/>
      <c r="C77" s="9" t="s">
        <v>70</v>
      </c>
      <c r="D77" s="20">
        <f>D76 + D73</f>
        <v>943.04856759997006</v>
      </c>
      <c r="E77" s="20">
        <f>E76 + E73</f>
        <v>932.45778178001001</v>
      </c>
      <c r="F77" s="20">
        <f>F76 + F73</f>
        <v>5599.9209749928004</v>
      </c>
      <c r="G77" s="20">
        <f>G76 + G73</f>
        <v>2400.2839336605998</v>
      </c>
      <c r="H77" s="20">
        <f>SUM(D77:G77)</f>
        <v>9875.7112580333996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5</v>
      </c>
      <c r="B10" s="94" t="s">
        <v>14</v>
      </c>
      <c r="C10" s="94" t="s">
        <v>89</v>
      </c>
      <c r="D10" s="95" t="s">
        <v>16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702.72592771266</v>
      </c>
      <c r="E13" s="19">
        <v>379.83376732547998</v>
      </c>
      <c r="F13" s="19">
        <v>3562.7504004796001</v>
      </c>
      <c r="G13" s="19">
        <v>0</v>
      </c>
      <c r="H13" s="19">
        <v>4645.3100955176997</v>
      </c>
      <c r="J13" s="5"/>
    </row>
    <row r="14" spans="1:14" ht="16.95" customHeight="1" x14ac:dyDescent="0.3">
      <c r="A14" s="6"/>
      <c r="B14" s="9"/>
      <c r="C14" s="9" t="s">
        <v>92</v>
      </c>
      <c r="D14" s="19">
        <v>702.72592771266</v>
      </c>
      <c r="E14" s="19">
        <v>379.83376732547998</v>
      </c>
      <c r="F14" s="19">
        <v>3562.7504004796001</v>
      </c>
      <c r="G14" s="19">
        <v>0</v>
      </c>
      <c r="H14" s="19">
        <v>4645.3100955176997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5</v>
      </c>
      <c r="B10" s="94" t="s">
        <v>14</v>
      </c>
      <c r="C10" s="94" t="s">
        <v>89</v>
      </c>
      <c r="D10" s="95" t="s">
        <v>16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61</v>
      </c>
      <c r="D13" s="19">
        <v>0</v>
      </c>
      <c r="E13" s="19">
        <v>0</v>
      </c>
      <c r="F13" s="19">
        <v>0</v>
      </c>
      <c r="G13" s="19">
        <v>126.01179706581</v>
      </c>
      <c r="H13" s="19">
        <v>126.01179706581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126.01179706581</v>
      </c>
      <c r="H14" s="19">
        <v>126.01179706581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5</v>
      </c>
      <c r="B10" s="94" t="s">
        <v>14</v>
      </c>
      <c r="C10" s="94" t="s">
        <v>89</v>
      </c>
      <c r="D10" s="95" t="s">
        <v>16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96</v>
      </c>
      <c r="D13" s="19">
        <v>0</v>
      </c>
      <c r="E13" s="19">
        <v>0</v>
      </c>
      <c r="F13" s="19">
        <v>0</v>
      </c>
      <c r="G13" s="19">
        <v>1519.3768920026</v>
      </c>
      <c r="H13" s="19">
        <v>1519.3768920026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1519.3768920026</v>
      </c>
      <c r="H14" s="19">
        <v>1519.3768920026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5</v>
      </c>
      <c r="B10" s="94" t="s">
        <v>14</v>
      </c>
      <c r="C10" s="94" t="s">
        <v>89</v>
      </c>
      <c r="D10" s="95" t="s">
        <v>16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28</v>
      </c>
      <c r="D13" s="19">
        <v>18.881449275362002</v>
      </c>
      <c r="E13" s="19">
        <v>0</v>
      </c>
      <c r="F13" s="19">
        <v>0</v>
      </c>
      <c r="G13" s="19">
        <v>0</v>
      </c>
      <c r="H13" s="19">
        <v>18.881449275362002</v>
      </c>
      <c r="J13" s="5"/>
    </row>
    <row r="14" spans="1:14" ht="16.95" customHeight="1" x14ac:dyDescent="0.3">
      <c r="A14" s="6"/>
      <c r="B14" s="9"/>
      <c r="C14" s="9" t="s">
        <v>92</v>
      </c>
      <c r="D14" s="19">
        <v>18.881449275362002</v>
      </c>
      <c r="E14" s="19">
        <v>0</v>
      </c>
      <c r="F14" s="19">
        <v>0</v>
      </c>
      <c r="G14" s="19">
        <v>0</v>
      </c>
      <c r="H14" s="19">
        <v>18.881449275362002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5</v>
      </c>
      <c r="B10" s="94" t="s">
        <v>14</v>
      </c>
      <c r="C10" s="94" t="s">
        <v>89</v>
      </c>
      <c r="D10" s="95" t="s">
        <v>16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96</v>
      </c>
      <c r="D13" s="19">
        <v>0</v>
      </c>
      <c r="E13" s="19">
        <v>0</v>
      </c>
      <c r="F13" s="19">
        <v>0</v>
      </c>
      <c r="G13" s="19">
        <v>86702.608695652001</v>
      </c>
      <c r="H13" s="19">
        <v>86702.608695652001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86702.608695652001</v>
      </c>
      <c r="H14" s="19">
        <v>86702.608695652001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87</v>
      </c>
      <c r="C7" s="29" t="s">
        <v>104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5</v>
      </c>
      <c r="B10" s="94" t="s">
        <v>14</v>
      </c>
      <c r="C10" s="94" t="s">
        <v>89</v>
      </c>
      <c r="D10" s="95" t="s">
        <v>16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105</v>
      </c>
      <c r="C13" s="25" t="s">
        <v>30</v>
      </c>
      <c r="D13" s="19">
        <v>5.75</v>
      </c>
      <c r="E13" s="19">
        <v>340.97</v>
      </c>
      <c r="F13" s="19">
        <v>967.93</v>
      </c>
      <c r="G13" s="19">
        <v>0</v>
      </c>
      <c r="H13" s="19">
        <v>1314.65</v>
      </c>
      <c r="J13" s="5"/>
    </row>
    <row r="14" spans="1:14" ht="16.95" customHeight="1" x14ac:dyDescent="0.3">
      <c r="A14" s="6"/>
      <c r="B14" s="9"/>
      <c r="C14" s="9" t="s">
        <v>92</v>
      </c>
      <c r="D14" s="19">
        <v>5.75</v>
      </c>
      <c r="E14" s="19">
        <v>340.97</v>
      </c>
      <c r="F14" s="19">
        <v>967.93</v>
      </c>
      <c r="G14" s="19">
        <v>0</v>
      </c>
      <c r="H14" s="19">
        <v>1314.65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84</v>
      </c>
    </row>
    <row r="2" spans="1:14" ht="45.75" customHeight="1" x14ac:dyDescent="0.3">
      <c r="A2" s="1"/>
      <c r="B2" s="1" t="s">
        <v>85</v>
      </c>
      <c r="C2" s="93" t="s">
        <v>3</v>
      </c>
      <c r="D2" s="93"/>
      <c r="E2" s="93"/>
      <c r="F2" s="93"/>
      <c r="G2" s="93"/>
      <c r="H2" s="9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87</v>
      </c>
      <c r="C7" s="29" t="s">
        <v>107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5</v>
      </c>
      <c r="B10" s="94" t="s">
        <v>14</v>
      </c>
      <c r="C10" s="94" t="s">
        <v>89</v>
      </c>
      <c r="D10" s="95" t="s">
        <v>16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107</v>
      </c>
      <c r="D13" s="19">
        <v>0</v>
      </c>
      <c r="E13" s="19">
        <v>0</v>
      </c>
      <c r="F13" s="19">
        <v>0</v>
      </c>
      <c r="G13" s="19">
        <v>43.51</v>
      </c>
      <c r="H13" s="19">
        <v>43.51</v>
      </c>
      <c r="J13" s="5"/>
    </row>
    <row r="14" spans="1:14" ht="16.95" customHeight="1" x14ac:dyDescent="0.3">
      <c r="A14" s="6"/>
      <c r="B14" s="9"/>
      <c r="C14" s="9" t="s">
        <v>92</v>
      </c>
      <c r="D14" s="19">
        <v>0</v>
      </c>
      <c r="E14" s="19">
        <v>0</v>
      </c>
      <c r="F14" s="19">
        <v>0</v>
      </c>
      <c r="G14" s="19">
        <v>43.51</v>
      </c>
      <c r="H14" s="19">
        <v>43.51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 </vt:lpstr>
      <vt:lpstr>ССР</vt:lpstr>
      <vt:lpstr>ОСР 509-02-01</vt:lpstr>
      <vt:lpstr>ОСР 509-09-01</vt:lpstr>
      <vt:lpstr>ОСР 509-12-01</vt:lpstr>
      <vt:lpstr>ОСР 556-02-01</vt:lpstr>
      <vt:lpstr>ОСР 556-12-01</vt:lpstr>
      <vt:lpstr>ОСР 331-02-01</vt:lpstr>
      <vt:lpstr>ОСР 27-09-01</vt:lpstr>
      <vt:lpstr>ОСР 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2025-11-10T11:41:47Z</dcterms:modified>
  <cp:category/>
</cp:coreProperties>
</file>